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75" windowWidth="20115" windowHeight="7995" activeTab="1"/>
  </bookViews>
  <sheets>
    <sheet name="Phu luc 2" sheetId="3" r:id="rId1"/>
    <sheet name="Phu luc 3a " sheetId="1" r:id="rId2"/>
    <sheet name="phụ lục 3b" sheetId="4" r:id="rId3"/>
  </sheets>
  <definedNames>
    <definedName name="_xlnm.Print_Area" localSheetId="0">'Phu luc 2'!$A$1:$N$13</definedName>
    <definedName name="_xlnm.Print_Area" localSheetId="1">'Phu luc 3a '!$A$1:$H$37</definedName>
    <definedName name="_xlnm.Print_Area" localSheetId="2">'phụ lục 3b'!$A$1:$G$24</definedName>
    <definedName name="_xlnm.Print_Titles" localSheetId="1">'Phu luc 3a '!$3:$5</definedName>
    <definedName name="_xlnm.Print_Titles" localSheetId="2">'phụ lục 3b'!$3:$3</definedName>
  </definedNames>
  <calcPr calcId="125725"/>
</workbook>
</file>

<file path=xl/calcChain.xml><?xml version="1.0" encoding="utf-8"?>
<calcChain xmlns="http://schemas.openxmlformats.org/spreadsheetml/2006/main">
  <c r="F24" i="4"/>
  <c r="D24"/>
  <c r="C24"/>
  <c r="F8"/>
  <c r="N9" i="3" l="1"/>
  <c r="G9"/>
  <c r="L9" s="1"/>
  <c r="J9" l="1"/>
  <c r="M9"/>
  <c r="K9"/>
  <c r="H9"/>
  <c r="F9" s="1"/>
  <c r="C9" l="1"/>
  <c r="D9" s="1"/>
  <c r="I9"/>
  <c r="F5" i="4"/>
  <c r="F11"/>
  <c r="F14"/>
  <c r="F19"/>
  <c r="G8" i="3"/>
  <c r="L8" s="1"/>
  <c r="E9" l="1"/>
  <c r="K8"/>
  <c r="J8"/>
  <c r="N8"/>
  <c r="M8"/>
  <c r="H8"/>
  <c r="F8" s="1"/>
  <c r="I8" l="1"/>
  <c r="C8" s="1"/>
  <c r="D8" l="1"/>
  <c r="E8"/>
  <c r="E14" i="1" l="1"/>
  <c r="F14"/>
  <c r="G14"/>
  <c r="H14"/>
  <c r="D14"/>
  <c r="E10"/>
  <c r="F10"/>
  <c r="G10"/>
  <c r="H10"/>
  <c r="D10"/>
  <c r="C9"/>
  <c r="C8"/>
  <c r="C7"/>
  <c r="E6"/>
  <c r="F6"/>
  <c r="G6"/>
  <c r="H6"/>
  <c r="D6"/>
  <c r="C10" l="1"/>
  <c r="C6"/>
  <c r="E19"/>
  <c r="F19"/>
  <c r="G19"/>
  <c r="H19"/>
  <c r="D19"/>
  <c r="C33"/>
  <c r="C19" l="1"/>
  <c r="G10" i="3"/>
  <c r="M10" s="1"/>
  <c r="C11" i="1"/>
  <c r="C18"/>
  <c r="J10" i="3" l="1"/>
  <c r="I7"/>
  <c r="D23" i="1"/>
  <c r="E23"/>
  <c r="F23"/>
  <c r="G23"/>
  <c r="H23"/>
  <c r="C23" l="1"/>
  <c r="L6" i="3" s="1"/>
  <c r="F7"/>
  <c r="C34" i="1"/>
  <c r="C32"/>
  <c r="H31"/>
  <c r="G31"/>
  <c r="F31"/>
  <c r="E31"/>
  <c r="D31"/>
  <c r="C30"/>
  <c r="C29"/>
  <c r="C28"/>
  <c r="H27"/>
  <c r="G27"/>
  <c r="F27"/>
  <c r="E27"/>
  <c r="D27"/>
  <c r="C26"/>
  <c r="C25"/>
  <c r="C24"/>
  <c r="C22"/>
  <c r="C21"/>
  <c r="C20"/>
  <c r="C17"/>
  <c r="C16"/>
  <c r="C15"/>
  <c r="C13"/>
  <c r="C12"/>
  <c r="C31" l="1"/>
  <c r="N6" i="3" s="1"/>
  <c r="E35" i="1"/>
  <c r="G35"/>
  <c r="C27"/>
  <c r="M6" i="3" s="1"/>
  <c r="M11" s="1"/>
  <c r="D35" i="1"/>
  <c r="F35"/>
  <c r="H35"/>
  <c r="C14"/>
  <c r="J6" i="3" s="1"/>
  <c r="J11" s="1"/>
  <c r="K6"/>
  <c r="H6"/>
  <c r="H10"/>
  <c r="H11" l="1"/>
  <c r="I6"/>
  <c r="D7"/>
  <c r="E7"/>
  <c r="F10"/>
  <c r="K10"/>
  <c r="K11" s="1"/>
  <c r="N10"/>
  <c r="N11" s="1"/>
  <c r="L10"/>
  <c r="L11" s="1"/>
  <c r="M13"/>
  <c r="M12"/>
  <c r="C35" i="1"/>
  <c r="G6" i="3"/>
  <c r="G11" s="1"/>
  <c r="I10" l="1"/>
  <c r="I11" s="1"/>
  <c r="H13"/>
  <c r="H12"/>
  <c r="N12"/>
  <c r="N13"/>
  <c r="J12"/>
  <c r="J13"/>
  <c r="K13"/>
  <c r="K12"/>
  <c r="F6"/>
  <c r="F11" s="1"/>
  <c r="I12" l="1"/>
  <c r="I13"/>
  <c r="G12"/>
  <c r="G13"/>
  <c r="L12"/>
  <c r="L13"/>
  <c r="C6"/>
  <c r="C10"/>
  <c r="C11" l="1"/>
  <c r="E10"/>
  <c r="D10"/>
  <c r="E6"/>
  <c r="D6"/>
  <c r="D11" s="1"/>
  <c r="F13" l="1"/>
  <c r="E11"/>
  <c r="F12"/>
</calcChain>
</file>

<file path=xl/comments1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<sst xmlns="http://schemas.openxmlformats.org/spreadsheetml/2006/main" count="119" uniqueCount="106">
  <si>
    <t>STT</t>
  </si>
  <si>
    <t>Thời gian/Điểm du lịch</t>
  </si>
  <si>
    <t>TỔNG</t>
  </si>
  <si>
    <t>I</t>
  </si>
  <si>
    <t>Năm 2019</t>
  </si>
  <si>
    <t>Vườn sâm Tắk Ngo (Nam Trà My)</t>
  </si>
  <si>
    <t>Điểm du lịch Đại Bình (Nông Sơn)</t>
  </si>
  <si>
    <t>Làng du lịch sinh thái Pơmu (Tây Giang)</t>
  </si>
  <si>
    <t>Làng dệt Zara (Nam Giang)</t>
  </si>
  <si>
    <t>II</t>
  </si>
  <si>
    <t>Năm 2020</t>
  </si>
  <si>
    <t>Làng du lịch cộng đồng Lộc Yên (Tiên Phước)</t>
  </si>
  <si>
    <t>Khu bảo tồn Văn hóa người
Bhnong (Gié-Triêng) (Phước Sơn)</t>
  </si>
  <si>
    <t>Làng du lịch cộng đồng Cao Sơn (Bắc Trà My)</t>
  </si>
  <si>
    <t>III</t>
  </si>
  <si>
    <t>Năm 2021</t>
  </si>
  <si>
    <t>Thắng cảnh Khe Cái (Hiệp Đức)</t>
  </si>
  <si>
    <t>IV</t>
  </si>
  <si>
    <t>Năm 2022</t>
  </si>
  <si>
    <t>Điểm dừng chân Eo Aliêng (Tây Giang)</t>
  </si>
  <si>
    <t>Du lịch cộng đồng Lao Đu xã Phước Xuân (Phước Sơn)</t>
  </si>
  <si>
    <t>V</t>
  </si>
  <si>
    <t>Năm 2023</t>
  </si>
  <si>
    <t>Thác G'răng (Nam Giang)</t>
  </si>
  <si>
    <t>Khu di tích Căn cứ Khu V (Hiệp Đức)</t>
  </si>
  <si>
    <t>VI</t>
  </si>
  <si>
    <t>Năm 2024</t>
  </si>
  <si>
    <t>Làng sinh thái Thanh Khê - 
Thác Ồ Ồ (Tiên Phước)</t>
  </si>
  <si>
    <t>Không gian tái hiện di tích lịch sử đường mòn Hồ Chí Minh (Nam Giang)</t>
  </si>
  <si>
    <t>VII</t>
  </si>
  <si>
    <t>Năm 2025</t>
  </si>
  <si>
    <t>Tổng cộng:</t>
  </si>
  <si>
    <t>Nội dung hỗ trợ</t>
  </si>
  <si>
    <t>TT</t>
  </si>
  <si>
    <t>NỘI DUNG HỖ TRỢ</t>
  </si>
  <si>
    <t>NGUỒN VỐN</t>
  </si>
  <si>
    <t>PHÂN KỲ ĐẦU TƯ</t>
  </si>
  <si>
    <t>TỔNG SỐ</t>
  </si>
  <si>
    <t>NGÂN SÁCH TỈNH</t>
  </si>
  <si>
    <t>NGÂN SÁCH HUYỆN &amp; XHH</t>
  </si>
  <si>
    <t>GIAI ĐOẠN 2019 - 2020</t>
  </si>
  <si>
    <t>GIAI ĐOẠN 2021 - 2025</t>
  </si>
  <si>
    <t>Hỗ trợ xây dựng và phát triển sản phẩm du lịch</t>
  </si>
  <si>
    <t>Hỗ trợ đào tạo, bồi dưỡng và phát triển nguồn nhân lực du lịch</t>
  </si>
  <si>
    <t>Hỗ trợ công tác xúc tiến, quảng bá du lịch</t>
  </si>
  <si>
    <t>TỔNG CỘNG:</t>
  </si>
  <si>
    <t>Ngân sách tỉnh:</t>
  </si>
  <si>
    <t>Ngân sách huyện và xã hội hóa:</t>
  </si>
  <si>
    <t>Khu sinh thái Hố Quờn (Tiên Phước)</t>
  </si>
  <si>
    <t>Hỗ trợ đầu tư hạ tầng tại các điểm du lịch</t>
  </si>
  <si>
    <t>Ghi chú</t>
  </si>
  <si>
    <t>Xây dựng và phát triển sản phẩm du lịch</t>
  </si>
  <si>
    <t>a)</t>
  </si>
  <si>
    <t>b)</t>
  </si>
  <si>
    <t>Khảo sát, tư vấn xây dựng, phát triển sản phẩm du lịch</t>
  </si>
  <si>
    <t>Phát triển các dịch vụ phục vụ khách du lịch</t>
  </si>
  <si>
    <t>HỖ TRỢ RIÊNG CHO MỖI ĐIỂM DU LỊCH</t>
  </si>
  <si>
    <t>Đơn vị: triệu đồng</t>
  </si>
  <si>
    <t>Tuyên truyền, nâng cao nhận thức về phát triển du lịch</t>
  </si>
  <si>
    <t>Tuyên truyền, nâng cao nhận thức, bồi dưỡng năng lực bảo tồn và quảng bá sản phẩm du lịch của cộng đồng dân cư nơi có sản phẩm du lịch</t>
  </si>
  <si>
    <t>Mức hỗ trợ cho mỗi điểm du lịch</t>
  </si>
  <si>
    <t>Mức hỗ trợ đầu tư hạ tầng tại các điểm du lịch (1)</t>
  </si>
  <si>
    <t>Đào tạo, bồi dưỡng, phát triển nguồn nhân lực du lịch</t>
  </si>
  <si>
    <t>Tổ chức các khóa tập huấn chuyên môn nghiệp vụ, ngoại ngữ; tập huấn các kỹ năng làm du lịch, phát triển du lịch dựa vào cộng đồng</t>
  </si>
  <si>
    <t>Công tác xúc tiến, quảng bá du lịch</t>
  </si>
  <si>
    <t xml:space="preserve">a) </t>
  </si>
  <si>
    <t>Thiết kế, in ấn phát hành tờ rơi, tập gấp, bản đồ, sổ tay, video du lịch giới thiệu về điểm du lịch</t>
  </si>
  <si>
    <t>Quảng bá điểm du lịch trên các website du lịch có uy tín hoặc xây dựng website điểm du lịch</t>
  </si>
  <si>
    <t xml:space="preserve">c) </t>
  </si>
  <si>
    <t>Duy trì hoạt động của website</t>
  </si>
  <si>
    <t>d)</t>
  </si>
  <si>
    <t>Tham gia hội chợ chuyên ngành du lịch</t>
  </si>
  <si>
    <t>HỖ TRỢ CHUNG CHO CÁC ĐIỂM DU LỊCH</t>
  </si>
  <si>
    <t>Tổ chức các chuyến tham quan, học tập kinh nghiệm phát triển du lịch</t>
  </si>
  <si>
    <t>Mỗi điểm được hỗ trợ không quá 03 năm</t>
  </si>
  <si>
    <t>Tập huấn kiến thức quản lý chung về du lịch cho đội ngũ cán bộ làm công tác quản lý nhà nước về du lịch</t>
  </si>
  <si>
    <t>Mức hỗ trợ chung cho các điểm du lịch</t>
  </si>
  <si>
    <t>Thiết kế, in ấn phẩm chung quảng bá du lịch miền núi</t>
  </si>
  <si>
    <t xml:space="preserve">Tổ chức các chương trình khảo sát, xây dựng tour, quảng bá tuyến, điểm du lịch cho các doanh nghiệp lữ hành, báo chí trong nước và quốc tế </t>
  </si>
  <si>
    <t>Tổng kinh phí hỗ trợ cho 21 điểm</t>
  </si>
  <si>
    <t>Tổng mức hỗ trợ cho mỗi điểm du lịch</t>
  </si>
  <si>
    <t>Mỗi điểm được hỗ trợ trong 03 năm kể từ khi điểm du lịch được công nhận</t>
  </si>
  <si>
    <t>Mỗi điểm được hỗ trợ trong 3 năm đầu khi website chính thức hoạt động</t>
  </si>
  <si>
    <t>Hỗ trợ mỗi năm không quá 100 triệu cho 09 huyện (07 năm)</t>
  </si>
  <si>
    <t>Hỗ trợ không quá 300 triệu trong 03 năm (2023 - 2025)</t>
  </si>
  <si>
    <t>Làng du lịch cộng đồng Bhơhôồng 1 (Đông Giang)</t>
  </si>
  <si>
    <t xml:space="preserve">Làng văn hóa du lịch cộng đồng Mô Chai (Nam Trà My) </t>
  </si>
  <si>
    <t>Khu di tích lịch sử cách mạng Trung Trung bộ, Nước Oa (Bắc Trà My)</t>
  </si>
  <si>
    <t>Làng du lịch cộng đồng Đhrôồng (Đông Giang)</t>
  </si>
  <si>
    <t>Hòn Kẽm đá Dừng (Nông Sơn)</t>
  </si>
  <si>
    <t>Làng du lịch cộng đồng thôn Ariêu, xã Tr'hy (Tây Giang)</t>
  </si>
  <si>
    <t>Hòn Kẽm đá Dừng (Hiệp Đức)</t>
  </si>
  <si>
    <t>Đường giao thông nối từ các trục đường chính  đến  điểm du lịch 
(a)</t>
  </si>
  <si>
    <t>Đường nội bộ trong điểm du lịch
(b)</t>
  </si>
  <si>
    <t>Nhà đón tiếp
(d)</t>
  </si>
  <si>
    <t>Nhà vệ sinh công cộng
(đ)</t>
  </si>
  <si>
    <t>Hỗ trợ không quá 200 triệu/năm cho 09 huyện, thực hiện từ năm 2021 (05 năm)</t>
  </si>
  <si>
    <t>Bãi đỗ xe
(c)</t>
  </si>
  <si>
    <t>Tập huấn kỹ năng quản lý điểm du lịch cho hợp tác xã, tổ hợp tác tại điểm du lịch</t>
  </si>
  <si>
    <t>Hỗ trợ trực tiếp cho nghệ nhân có tổ chức truyền nghề cho người dân tại các điểm du lịch</t>
  </si>
  <si>
    <t>TỔNG CỘNG (I+II)</t>
  </si>
  <si>
    <t xml:space="preserve"> Hỗ trợ tuyên truyền, nâng cao nhận thức về phát triển du lịch</t>
  </si>
  <si>
    <t>Hỗ trợ 10 triệu/điểm/lần, không quá 02lần/năm trong 03 năm</t>
  </si>
  <si>
    <r>
      <rPr>
        <b/>
        <sz val="13"/>
        <color theme="1"/>
        <rFont val="Times New Roman"/>
        <family val="1"/>
      </rPr>
      <t>Phụ lục 3b
KẾ HOẠCH DỰ KIẾN VÀ KHÁI TOÁN KINH PHÍ  HỖ TRỢ CÁC NỘI DUNG QUY ĐỊNH 
TẠI KHOẢN 2, 3, 4, 5 ĐIỀU 4 CỦA NGHỊ QUYẾT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>(Ban hành kèm theo Nghị quyết số 47/2018/NQ-HĐND ngày 06/12/2018 của HĐND tỉnh Quảng Nam Quy định một số chính sách 
hỗ trợ phát triển du lịch miền núi tỉnh Quảng Nam đến năm 2025)</t>
    </r>
  </si>
  <si>
    <r>
      <rPr>
        <b/>
        <sz val="15"/>
        <color theme="1"/>
        <rFont val="Times New Roman"/>
        <family val="1"/>
      </rPr>
      <t xml:space="preserve">Phụ lục 2
BẢNG TỔNG HỢP VỐN VÀ PHÂN KỲ ĐẦU TƯ
</t>
    </r>
    <r>
      <rPr>
        <i/>
        <sz val="15"/>
        <color theme="1"/>
        <rFont val="Times New Roman"/>
        <family val="1"/>
      </rPr>
      <t>(Ban hành kèm theo Nghị quyết số  47/2018/NQ-HĐND ngày 06/12/2018 của HĐND tỉnh  Quảng Nam Quy định một số chính sách
hỗ trợ phát triển du lịch miền núi tỉnh Quảng Nam đến năm 2025)</t>
    </r>
    <r>
      <rPr>
        <b/>
        <sz val="14"/>
        <color theme="1"/>
        <rFont val="Times New Roman"/>
        <family val="1"/>
      </rPr>
      <t xml:space="preserve">
</t>
    </r>
  </si>
  <si>
    <r>
      <t xml:space="preserve">Phụ lục 3a
KẾ HOẠCH DỰ KIẾN VÀ KHÁI TOÁN KINH PHÍ HỖ TRỢ ĐẦU TƯ HẠ TẦNG TẠI CÁC ĐIỂM DU LỊCH 
(Khoản 1 Điều 4 của Nghị quyết)
</t>
    </r>
    <r>
      <rPr>
        <i/>
        <sz val="13"/>
        <color theme="1"/>
        <rFont val="Times New Roman"/>
        <family val="1"/>
      </rPr>
      <t>(Ban hành kèm theo Nghị quyết số 47/2018/NQ-HĐND ngày 06/12/2018 của HĐND tỉnh Quảng Nam Quy định một số chính sách
hỗ trợ phát triển du lịch miền núi tỉnh Quảng Nam đến năm 2025)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</si>
</sst>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64" fontId="4" fillId="0" borderId="7" xfId="1" applyNumberFormat="1" applyFont="1" applyFill="1" applyBorder="1" applyAlignment="1">
      <alignment horizontal="left" vertical="center" wrapText="1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164" fontId="4" fillId="0" borderId="7" xfId="1" applyNumberFormat="1" applyFont="1" applyFill="1" applyBorder="1" applyAlignment="1">
      <alignment vertical="center" wrapText="1"/>
    </xf>
    <xf numFmtId="164" fontId="5" fillId="0" borderId="7" xfId="1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/>
    </xf>
    <xf numFmtId="164" fontId="4" fillId="0" borderId="7" xfId="1" applyNumberFormat="1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64" fontId="6" fillId="0" borderId="7" xfId="1" applyNumberFormat="1" applyFont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0" fontId="7" fillId="0" borderId="0" xfId="0" applyFont="1" applyAlignment="1"/>
    <xf numFmtId="0" fontId="0" fillId="0" borderId="0" xfId="0" applyAlignment="1"/>
    <xf numFmtId="0" fontId="8" fillId="0" borderId="7" xfId="0" applyFont="1" applyBorder="1"/>
    <xf numFmtId="164" fontId="6" fillId="0" borderId="7" xfId="0" applyNumberFormat="1" applyFont="1" applyFill="1" applyBorder="1" applyAlignment="1">
      <alignment vertical="center"/>
    </xf>
    <xf numFmtId="0" fontId="7" fillId="0" borderId="7" xfId="0" applyFont="1" applyBorder="1"/>
    <xf numFmtId="164" fontId="9" fillId="0" borderId="4" xfId="0" applyNumberFormat="1" applyFont="1" applyBorder="1" applyAlignment="1"/>
    <xf numFmtId="0" fontId="10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0" fillId="3" borderId="0" xfId="0" applyFill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164" fontId="8" fillId="0" borderId="7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14" fillId="0" borderId="0" xfId="0" applyFont="1" applyBorder="1" applyAlignment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center" vertical="center"/>
    </xf>
    <xf numFmtId="0" fontId="15" fillId="0" borderId="7" xfId="0" applyFont="1" applyBorder="1"/>
    <xf numFmtId="3" fontId="10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 wrapText="1"/>
    </xf>
    <xf numFmtId="3" fontId="7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justify" vertical="center"/>
    </xf>
    <xf numFmtId="0" fontId="16" fillId="0" borderId="7" xfId="0" applyFont="1" applyBorder="1"/>
    <xf numFmtId="3" fontId="15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"/>
  <sheetViews>
    <sheetView zoomScale="70" zoomScaleNormal="70" workbookViewId="0">
      <pane ySplit="5" topLeftCell="A6" activePane="bottomLeft" state="frozen"/>
      <selection pane="bottomLeft" sqref="A1:N1"/>
    </sheetView>
  </sheetViews>
  <sheetFormatPr defaultRowHeight="15"/>
  <cols>
    <col min="1" max="1" width="4.85546875" customWidth="1"/>
    <col min="2" max="2" width="34" customWidth="1"/>
    <col min="3" max="3" width="11.42578125" style="15" customWidth="1"/>
    <col min="4" max="4" width="12.85546875" customWidth="1"/>
    <col min="5" max="5" width="14.85546875" customWidth="1"/>
    <col min="6" max="6" width="14.140625" style="16" customWidth="1"/>
    <col min="7" max="7" width="11.5703125" style="16" customWidth="1"/>
    <col min="8" max="8" width="12.5703125" style="16" customWidth="1"/>
    <col min="9" max="9" width="11" customWidth="1"/>
    <col min="10" max="13" width="11.5703125" style="16" customWidth="1"/>
    <col min="14" max="14" width="11.42578125" style="16" customWidth="1"/>
  </cols>
  <sheetData>
    <row r="1" spans="1:24" ht="99.75" customHeight="1">
      <c r="A1" s="63" t="s">
        <v>104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4" ht="21.75" customHeight="1">
      <c r="K2" s="72" t="s">
        <v>57</v>
      </c>
      <c r="L2" s="72"/>
      <c r="M2" s="72"/>
      <c r="N2" s="72"/>
    </row>
    <row r="3" spans="1:24" ht="25.5" customHeight="1">
      <c r="A3" s="64" t="s">
        <v>33</v>
      </c>
      <c r="B3" s="64" t="s">
        <v>34</v>
      </c>
      <c r="C3" s="64" t="s">
        <v>35</v>
      </c>
      <c r="D3" s="64"/>
      <c r="E3" s="64"/>
      <c r="F3" s="65" t="s">
        <v>36</v>
      </c>
      <c r="G3" s="66"/>
      <c r="H3" s="66"/>
      <c r="I3" s="66"/>
      <c r="J3" s="66"/>
      <c r="K3" s="66"/>
      <c r="L3" s="66"/>
      <c r="M3" s="66"/>
      <c r="N3" s="6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33" customHeight="1">
      <c r="A4" s="64"/>
      <c r="B4" s="64"/>
      <c r="C4" s="64" t="s">
        <v>37</v>
      </c>
      <c r="D4" s="68" t="s">
        <v>38</v>
      </c>
      <c r="E4" s="68" t="s">
        <v>39</v>
      </c>
      <c r="F4" s="68" t="s">
        <v>40</v>
      </c>
      <c r="G4" s="68"/>
      <c r="H4" s="68"/>
      <c r="I4" s="69" t="s">
        <v>41</v>
      </c>
      <c r="J4" s="70"/>
      <c r="K4" s="70"/>
      <c r="L4" s="70"/>
      <c r="M4" s="70"/>
      <c r="N4" s="71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1" customHeight="1">
      <c r="A5" s="64"/>
      <c r="B5" s="64"/>
      <c r="C5" s="64"/>
      <c r="D5" s="68"/>
      <c r="E5" s="68"/>
      <c r="F5" s="18" t="s">
        <v>2</v>
      </c>
      <c r="G5" s="18">
        <v>2019</v>
      </c>
      <c r="H5" s="18">
        <v>2020</v>
      </c>
      <c r="I5" s="18" t="s">
        <v>2</v>
      </c>
      <c r="J5" s="18">
        <v>2021</v>
      </c>
      <c r="K5" s="18">
        <v>2022</v>
      </c>
      <c r="L5" s="36">
        <v>2023</v>
      </c>
      <c r="M5" s="18">
        <v>2024</v>
      </c>
      <c r="N5" s="18">
        <v>2025</v>
      </c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30.75" customHeight="1">
      <c r="A6" s="19">
        <v>1</v>
      </c>
      <c r="B6" s="20" t="s">
        <v>49</v>
      </c>
      <c r="C6" s="21">
        <f>F6+I6</f>
        <v>70952</v>
      </c>
      <c r="D6" s="22">
        <f>C6*0.8</f>
        <v>56761.600000000006</v>
      </c>
      <c r="E6" s="22">
        <f>C6*0.2</f>
        <v>14190.400000000001</v>
      </c>
      <c r="F6" s="23">
        <f>SUM(G6:H6)</f>
        <v>15787</v>
      </c>
      <c r="G6" s="24">
        <f>'Phu luc 3a '!C6</f>
        <v>8300</v>
      </c>
      <c r="H6" s="24">
        <f>'Phu luc 3a '!C10</f>
        <v>7487</v>
      </c>
      <c r="I6" s="21">
        <f>SUM(J6:N6)</f>
        <v>55165</v>
      </c>
      <c r="J6" s="24">
        <f>'Phu luc 3a '!C14</f>
        <v>15087</v>
      </c>
      <c r="K6" s="24">
        <f>'Phu luc 3a '!C19</f>
        <v>10000</v>
      </c>
      <c r="L6" s="37">
        <f>'Phu luc 3a '!C23</f>
        <v>5474</v>
      </c>
      <c r="M6" s="24">
        <f>'Phu luc 3a '!C27</f>
        <v>10967</v>
      </c>
      <c r="N6" s="24">
        <f>'Phu luc 3a '!C31</f>
        <v>13637</v>
      </c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30.75" customHeight="1">
      <c r="A7" s="19">
        <v>2</v>
      </c>
      <c r="B7" s="20" t="s">
        <v>42</v>
      </c>
      <c r="C7" s="21">
        <v>5250</v>
      </c>
      <c r="D7" s="22">
        <f>C7*0.8</f>
        <v>4200</v>
      </c>
      <c r="E7" s="22">
        <f>C7*0.2</f>
        <v>1050</v>
      </c>
      <c r="F7" s="23">
        <f>SUM(G7:H7)</f>
        <v>1500</v>
      </c>
      <c r="G7" s="24">
        <v>750</v>
      </c>
      <c r="H7" s="24">
        <v>750</v>
      </c>
      <c r="I7" s="21">
        <f>SUM(J7:N7)</f>
        <v>3750</v>
      </c>
      <c r="J7" s="24">
        <v>750</v>
      </c>
      <c r="K7" s="24">
        <v>750</v>
      </c>
      <c r="L7" s="24">
        <v>750</v>
      </c>
      <c r="M7" s="24">
        <v>750</v>
      </c>
      <c r="N7" s="24">
        <v>750</v>
      </c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26" customFormat="1" ht="45.75" customHeight="1">
      <c r="A8" s="19">
        <v>3</v>
      </c>
      <c r="B8" s="20" t="s">
        <v>43</v>
      </c>
      <c r="C8" s="58">
        <f>F8+I8</f>
        <v>6650</v>
      </c>
      <c r="D8" s="22">
        <f>C8*0.8</f>
        <v>5320</v>
      </c>
      <c r="E8" s="22">
        <f>C8*0.2</f>
        <v>1330</v>
      </c>
      <c r="F8" s="23">
        <f>SUM(G8:H8)</f>
        <v>1900</v>
      </c>
      <c r="G8" s="24">
        <f>(250*3)+100+100</f>
        <v>950</v>
      </c>
      <c r="H8" s="24">
        <f>G8</f>
        <v>950</v>
      </c>
      <c r="I8" s="21">
        <f>SUM(J8:N8)</f>
        <v>4750</v>
      </c>
      <c r="J8" s="24">
        <f>G8</f>
        <v>950</v>
      </c>
      <c r="K8" s="24">
        <f>G8</f>
        <v>950</v>
      </c>
      <c r="L8" s="37">
        <f>G8</f>
        <v>950</v>
      </c>
      <c r="M8" s="24">
        <f>G8</f>
        <v>950</v>
      </c>
      <c r="N8" s="24">
        <f>G8</f>
        <v>950</v>
      </c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s="26" customFormat="1" ht="45.75" customHeight="1">
      <c r="A9" s="19">
        <v>4</v>
      </c>
      <c r="B9" s="20" t="s">
        <v>101</v>
      </c>
      <c r="C9" s="58">
        <f>F9+I9</f>
        <v>3990</v>
      </c>
      <c r="D9" s="22">
        <f>C9*0.8</f>
        <v>3192</v>
      </c>
      <c r="E9" s="22">
        <f>C9*0.2</f>
        <v>798</v>
      </c>
      <c r="F9" s="23">
        <f>SUM(G9:H9)</f>
        <v>1140</v>
      </c>
      <c r="G9" s="24">
        <f>(1890/7)+300</f>
        <v>570</v>
      </c>
      <c r="H9" s="24">
        <f>G9</f>
        <v>570</v>
      </c>
      <c r="I9" s="21">
        <f>SUM(J9:N9)</f>
        <v>2850</v>
      </c>
      <c r="J9" s="24">
        <f>G9</f>
        <v>570</v>
      </c>
      <c r="K9" s="24">
        <f>G9</f>
        <v>570</v>
      </c>
      <c r="L9" s="37">
        <f>G9</f>
        <v>570</v>
      </c>
      <c r="M9" s="24">
        <f>G9</f>
        <v>570</v>
      </c>
      <c r="N9" s="24">
        <f>G9</f>
        <v>570</v>
      </c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ht="45.75" customHeight="1">
      <c r="A10" s="19">
        <v>5</v>
      </c>
      <c r="B10" s="20" t="s">
        <v>44</v>
      </c>
      <c r="C10" s="21">
        <f t="shared" ref="C10" si="0">F10+I10</f>
        <v>5080</v>
      </c>
      <c r="D10" s="22">
        <f t="shared" ref="D10" si="1">C10*0.8</f>
        <v>4064</v>
      </c>
      <c r="E10" s="22">
        <f t="shared" ref="E10" si="2">C10*0.2</f>
        <v>1016</v>
      </c>
      <c r="F10" s="23">
        <f t="shared" ref="F10" si="3">SUM(G10:H10)</f>
        <v>1080</v>
      </c>
      <c r="G10" s="24">
        <f>180*3</f>
        <v>540</v>
      </c>
      <c r="H10" s="24">
        <f>G10</f>
        <v>540</v>
      </c>
      <c r="I10" s="21">
        <f t="shared" ref="I10" si="4">SUM(J10:N10)</f>
        <v>4000</v>
      </c>
      <c r="J10" s="24">
        <f>G10+200</f>
        <v>740</v>
      </c>
      <c r="K10" s="24">
        <f>H10+200</f>
        <v>740</v>
      </c>
      <c r="L10" s="37">
        <f>H10+200+100</f>
        <v>840</v>
      </c>
      <c r="M10" s="24">
        <f>G10+200+100</f>
        <v>840</v>
      </c>
      <c r="N10" s="24">
        <f>H10+200+100</f>
        <v>840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29.25" customHeight="1">
      <c r="A11" s="27"/>
      <c r="B11" s="18" t="s">
        <v>45</v>
      </c>
      <c r="C11" s="28">
        <f t="shared" ref="C11:N11" si="5">SUM(C6:C10)</f>
        <v>91922</v>
      </c>
      <c r="D11" s="28">
        <f t="shared" si="5"/>
        <v>73537.600000000006</v>
      </c>
      <c r="E11" s="28">
        <f t="shared" si="5"/>
        <v>18384.400000000001</v>
      </c>
      <c r="F11" s="28">
        <f t="shared" si="5"/>
        <v>21407</v>
      </c>
      <c r="G11" s="28">
        <f t="shared" si="5"/>
        <v>11110</v>
      </c>
      <c r="H11" s="28">
        <f t="shared" si="5"/>
        <v>10297</v>
      </c>
      <c r="I11" s="28">
        <f t="shared" si="5"/>
        <v>70515</v>
      </c>
      <c r="J11" s="28">
        <f t="shared" si="5"/>
        <v>18097</v>
      </c>
      <c r="K11" s="28">
        <f t="shared" si="5"/>
        <v>13010</v>
      </c>
      <c r="L11" s="28">
        <f t="shared" si="5"/>
        <v>8584</v>
      </c>
      <c r="M11" s="28">
        <f t="shared" si="5"/>
        <v>14077</v>
      </c>
      <c r="N11" s="28">
        <f t="shared" si="5"/>
        <v>16747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26.25" customHeight="1">
      <c r="A12" s="29"/>
      <c r="B12" s="59" t="s">
        <v>46</v>
      </c>
      <c r="C12" s="60"/>
      <c r="D12" s="60"/>
      <c r="E12" s="61"/>
      <c r="F12" s="30">
        <f>F11*0.8</f>
        <v>17125.600000000002</v>
      </c>
      <c r="G12" s="30">
        <f t="shared" ref="G12:N12" si="6">G11*0.8</f>
        <v>8888</v>
      </c>
      <c r="H12" s="30">
        <f t="shared" si="6"/>
        <v>8237.6</v>
      </c>
      <c r="I12" s="30">
        <f>I11*0.8</f>
        <v>56412</v>
      </c>
      <c r="J12" s="30">
        <f t="shared" si="6"/>
        <v>14477.6</v>
      </c>
      <c r="K12" s="30">
        <f t="shared" si="6"/>
        <v>10408</v>
      </c>
      <c r="L12" s="30">
        <f t="shared" si="6"/>
        <v>6867.2000000000007</v>
      </c>
      <c r="M12" s="30">
        <f t="shared" si="6"/>
        <v>11261.6</v>
      </c>
      <c r="N12" s="30">
        <f t="shared" si="6"/>
        <v>13397.6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25.5" customHeight="1">
      <c r="A13" s="29"/>
      <c r="B13" s="62" t="s">
        <v>47</v>
      </c>
      <c r="C13" s="62"/>
      <c r="D13" s="62"/>
      <c r="E13" s="62"/>
      <c r="F13" s="30">
        <f>F11*0.2</f>
        <v>4281.4000000000005</v>
      </c>
      <c r="G13" s="30">
        <f t="shared" ref="G13:N13" si="7">G11*0.2</f>
        <v>2222</v>
      </c>
      <c r="H13" s="30">
        <f t="shared" si="7"/>
        <v>2059.4</v>
      </c>
      <c r="I13" s="30">
        <f t="shared" si="7"/>
        <v>14103</v>
      </c>
      <c r="J13" s="30">
        <f t="shared" si="7"/>
        <v>3619.4</v>
      </c>
      <c r="K13" s="30">
        <f t="shared" si="7"/>
        <v>2602</v>
      </c>
      <c r="L13" s="30">
        <f t="shared" si="7"/>
        <v>1716.8000000000002</v>
      </c>
      <c r="M13" s="30">
        <f t="shared" si="7"/>
        <v>2815.4</v>
      </c>
      <c r="N13" s="30">
        <f t="shared" si="7"/>
        <v>3349.4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6.5">
      <c r="A14" s="17"/>
      <c r="B14" s="17"/>
      <c r="C14" s="31"/>
      <c r="D14" s="17"/>
      <c r="E14" s="17"/>
      <c r="F14" s="32"/>
      <c r="G14" s="32"/>
      <c r="H14" s="32"/>
      <c r="I14" s="17"/>
      <c r="J14" s="32"/>
      <c r="K14" s="32"/>
      <c r="L14" s="32"/>
      <c r="M14" s="32"/>
      <c r="N14" s="32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s="26" customFormat="1" ht="45.75" customHeight="1"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24" ht="16.5">
      <c r="A16" s="17"/>
      <c r="B16" s="17"/>
      <c r="C16" s="31"/>
      <c r="D16" s="17"/>
      <c r="E16" s="33"/>
      <c r="F16" s="32"/>
      <c r="G16" s="32"/>
      <c r="H16" s="32"/>
      <c r="I16" s="17"/>
      <c r="J16" s="32"/>
      <c r="K16" s="32"/>
      <c r="L16" s="32"/>
      <c r="M16" s="32"/>
      <c r="N16" s="32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6.5">
      <c r="A17" s="17"/>
      <c r="B17" s="17"/>
      <c r="C17" s="31"/>
      <c r="D17" s="17"/>
      <c r="E17" s="17"/>
      <c r="F17" s="34"/>
      <c r="G17" s="32"/>
      <c r="H17" s="32"/>
      <c r="I17" s="17"/>
      <c r="J17" s="32"/>
      <c r="K17" s="32"/>
      <c r="L17" s="32"/>
      <c r="M17" s="32"/>
      <c r="N17" s="32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6.5">
      <c r="A18" s="17"/>
      <c r="B18" s="17"/>
      <c r="C18" s="31"/>
      <c r="D18" s="17"/>
      <c r="E18" s="17"/>
      <c r="F18" s="32"/>
      <c r="G18" s="32"/>
      <c r="H18" s="32"/>
      <c r="I18" s="17"/>
      <c r="J18" s="32"/>
      <c r="K18" s="32"/>
      <c r="L18" s="32"/>
      <c r="M18" s="32"/>
      <c r="N18" s="32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6.5">
      <c r="A19" s="17"/>
      <c r="B19" s="17"/>
      <c r="C19" s="31"/>
      <c r="D19" s="17"/>
      <c r="E19" s="17"/>
      <c r="F19" s="32"/>
      <c r="G19" s="34"/>
      <c r="H19" s="32"/>
      <c r="I19" s="17"/>
      <c r="J19" s="32"/>
      <c r="K19" s="32"/>
      <c r="L19" s="32"/>
      <c r="M19" s="32"/>
      <c r="N19" s="32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6.5">
      <c r="A20" s="17"/>
      <c r="B20" s="17"/>
      <c r="C20" s="31"/>
      <c r="D20" s="17"/>
      <c r="E20" s="17"/>
      <c r="F20" s="32"/>
      <c r="G20" s="32"/>
      <c r="H20" s="32"/>
      <c r="I20" s="17"/>
      <c r="J20" s="32"/>
      <c r="K20" s="32"/>
      <c r="L20" s="32"/>
      <c r="M20" s="32"/>
      <c r="N20" s="32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6.5">
      <c r="A21" s="17"/>
      <c r="B21" s="17"/>
      <c r="C21" s="31"/>
      <c r="D21" s="17"/>
      <c r="E21" s="17"/>
      <c r="F21" s="32"/>
      <c r="G21" s="32"/>
      <c r="H21" s="32"/>
      <c r="I21" s="17"/>
      <c r="J21" s="32"/>
      <c r="K21" s="32"/>
      <c r="L21" s="32"/>
      <c r="M21" s="32"/>
      <c r="N21" s="32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6.5">
      <c r="A22" s="17"/>
      <c r="B22" s="17"/>
      <c r="C22" s="31"/>
      <c r="D22" s="17"/>
      <c r="E22" s="17"/>
      <c r="F22" s="32"/>
      <c r="G22" s="32"/>
      <c r="H22" s="32"/>
      <c r="I22" s="17"/>
      <c r="J22" s="32"/>
      <c r="K22" s="32"/>
      <c r="L22" s="32"/>
      <c r="M22" s="32"/>
      <c r="N22" s="32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6.5">
      <c r="A23" s="17"/>
      <c r="B23" s="17"/>
      <c r="C23" s="31"/>
      <c r="D23" s="17"/>
      <c r="E23" s="17"/>
      <c r="F23" s="32"/>
      <c r="G23" s="32"/>
      <c r="H23" s="32"/>
      <c r="I23" s="17"/>
      <c r="J23" s="32"/>
      <c r="K23" s="32"/>
      <c r="L23" s="32"/>
      <c r="M23" s="32"/>
      <c r="N23" s="32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6.5">
      <c r="A24" s="17"/>
      <c r="B24" s="17"/>
      <c r="C24" s="31"/>
      <c r="D24" s="17"/>
      <c r="E24" s="17"/>
      <c r="F24" s="32"/>
      <c r="G24" s="32"/>
      <c r="H24" s="32"/>
      <c r="I24" s="17"/>
      <c r="J24" s="32"/>
      <c r="K24" s="32"/>
      <c r="L24" s="32"/>
      <c r="M24" s="32"/>
      <c r="N24" s="32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6.5">
      <c r="A25" s="17"/>
      <c r="B25" s="17"/>
      <c r="C25" s="31"/>
      <c r="D25" s="17"/>
      <c r="E25" s="17"/>
      <c r="F25" s="32"/>
      <c r="G25" s="32"/>
      <c r="H25" s="32"/>
      <c r="I25" s="17"/>
      <c r="J25" s="32"/>
      <c r="K25" s="32"/>
      <c r="L25" s="32"/>
      <c r="M25" s="32"/>
      <c r="N25" s="32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6.5">
      <c r="A26" s="17"/>
      <c r="B26" s="17"/>
      <c r="C26" s="31"/>
      <c r="D26" s="17"/>
      <c r="E26" s="17"/>
      <c r="F26" s="32"/>
      <c r="G26" s="32"/>
      <c r="H26" s="32"/>
      <c r="I26" s="17"/>
      <c r="J26" s="32"/>
      <c r="K26" s="32"/>
      <c r="L26" s="32"/>
      <c r="M26" s="32"/>
      <c r="N26" s="32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6.5">
      <c r="A27" s="17"/>
      <c r="B27" s="17"/>
      <c r="C27" s="31"/>
      <c r="D27" s="17"/>
      <c r="E27" s="17"/>
      <c r="F27" s="32"/>
      <c r="G27" s="32"/>
      <c r="H27" s="32"/>
      <c r="I27" s="17"/>
      <c r="J27" s="32"/>
      <c r="K27" s="32"/>
      <c r="L27" s="32"/>
      <c r="M27" s="32"/>
      <c r="N27" s="32"/>
      <c r="O27" s="17"/>
      <c r="P27" s="17"/>
      <c r="Q27" s="17"/>
      <c r="R27" s="17"/>
      <c r="S27" s="17"/>
      <c r="T27" s="17"/>
      <c r="U27" s="17"/>
      <c r="V27" s="17"/>
      <c r="W27" s="17"/>
      <c r="X27" s="17"/>
    </row>
  </sheetData>
  <mergeCells count="13">
    <mergeCell ref="B12:E12"/>
    <mergeCell ref="B13:E13"/>
    <mergeCell ref="A1:N1"/>
    <mergeCell ref="A3:A5"/>
    <mergeCell ref="B3:B5"/>
    <mergeCell ref="C3:E3"/>
    <mergeCell ref="F3:N3"/>
    <mergeCell ref="C4:C5"/>
    <mergeCell ref="D4:D5"/>
    <mergeCell ref="E4:E5"/>
    <mergeCell ref="F4:H4"/>
    <mergeCell ref="I4:N4"/>
    <mergeCell ref="K2:N2"/>
  </mergeCells>
  <pageMargins left="0.51" right="0.24" top="0.53" bottom="0.75" header="0.3" footer="0.3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pane xSplit="7" ySplit="5" topLeftCell="H9" activePane="bottomRight" state="frozen"/>
      <selection pane="topRight" activeCell="H1" sqref="H1"/>
      <selection pane="bottomLeft" activeCell="A6" sqref="A6"/>
      <selection pane="bottomRight" sqref="A1:H1"/>
    </sheetView>
  </sheetViews>
  <sheetFormatPr defaultRowHeight="15"/>
  <cols>
    <col min="1" max="1" width="7.5703125" style="1" customWidth="1"/>
    <col min="2" max="2" width="55.7109375" style="1" customWidth="1"/>
    <col min="3" max="3" width="14.28515625" style="1" customWidth="1"/>
    <col min="4" max="4" width="17.85546875" style="1" customWidth="1"/>
    <col min="5" max="5" width="16.5703125" style="1" customWidth="1"/>
    <col min="6" max="6" width="14.42578125" style="1" customWidth="1"/>
    <col min="7" max="7" width="14.28515625" style="1" customWidth="1"/>
    <col min="8" max="8" width="13.85546875" style="1" customWidth="1"/>
    <col min="9" max="16384" width="9.140625" style="1"/>
  </cols>
  <sheetData>
    <row r="1" spans="1:8" ht="98.25" customHeight="1">
      <c r="A1" s="73" t="s">
        <v>105</v>
      </c>
      <c r="B1" s="73"/>
      <c r="C1" s="73"/>
      <c r="D1" s="73"/>
      <c r="E1" s="73"/>
      <c r="F1" s="73"/>
      <c r="G1" s="73"/>
      <c r="H1" s="73"/>
    </row>
    <row r="2" spans="1:8" ht="15" customHeight="1">
      <c r="A2" s="38"/>
      <c r="B2" s="38"/>
      <c r="C2" s="38"/>
      <c r="D2" s="38"/>
      <c r="E2" s="38"/>
      <c r="F2" s="38"/>
      <c r="G2" s="84" t="s">
        <v>57</v>
      </c>
      <c r="H2" s="85"/>
    </row>
    <row r="3" spans="1:8" ht="33" customHeight="1">
      <c r="A3" s="77" t="s">
        <v>0</v>
      </c>
      <c r="B3" s="77" t="s">
        <v>1</v>
      </c>
      <c r="C3" s="77" t="s">
        <v>2</v>
      </c>
      <c r="D3" s="80" t="s">
        <v>61</v>
      </c>
      <c r="E3" s="81"/>
      <c r="F3" s="81"/>
      <c r="G3" s="81"/>
      <c r="H3" s="82"/>
    </row>
    <row r="4" spans="1:8" ht="21.75" customHeight="1">
      <c r="A4" s="78"/>
      <c r="B4" s="78"/>
      <c r="C4" s="78"/>
      <c r="D4" s="77" t="s">
        <v>92</v>
      </c>
      <c r="E4" s="77" t="s">
        <v>93</v>
      </c>
      <c r="F4" s="77" t="s">
        <v>97</v>
      </c>
      <c r="G4" s="77" t="s">
        <v>94</v>
      </c>
      <c r="H4" s="74" t="s">
        <v>95</v>
      </c>
    </row>
    <row r="5" spans="1:8" ht="73.5" customHeight="1">
      <c r="A5" s="79"/>
      <c r="B5" s="79"/>
      <c r="C5" s="79"/>
      <c r="D5" s="83"/>
      <c r="E5" s="83"/>
      <c r="F5" s="79"/>
      <c r="G5" s="79"/>
      <c r="H5" s="75"/>
    </row>
    <row r="6" spans="1:8" ht="26.25" customHeight="1">
      <c r="A6" s="2" t="s">
        <v>3</v>
      </c>
      <c r="B6" s="3" t="s">
        <v>4</v>
      </c>
      <c r="C6" s="4">
        <f t="shared" ref="C6:C13" si="0">SUM(D6:H6)</f>
        <v>8300</v>
      </c>
      <c r="D6" s="4">
        <f>SUM(D7:D9)</f>
        <v>0</v>
      </c>
      <c r="E6" s="4">
        <f t="shared" ref="E6:H6" si="1">SUM(E7:E9)</f>
        <v>6000</v>
      </c>
      <c r="F6" s="4">
        <f t="shared" si="1"/>
        <v>450</v>
      </c>
      <c r="G6" s="4">
        <f t="shared" si="1"/>
        <v>1500</v>
      </c>
      <c r="H6" s="4">
        <f t="shared" si="1"/>
        <v>350</v>
      </c>
    </row>
    <row r="7" spans="1:8" s="11" customFormat="1" ht="31.5" customHeight="1">
      <c r="A7" s="6">
        <v>1</v>
      </c>
      <c r="B7" s="7" t="s">
        <v>85</v>
      </c>
      <c r="C7" s="8">
        <f t="shared" si="0"/>
        <v>2300</v>
      </c>
      <c r="D7" s="9">
        <v>0</v>
      </c>
      <c r="E7" s="9">
        <v>2000</v>
      </c>
      <c r="F7" s="9">
        <v>0</v>
      </c>
      <c r="G7" s="9">
        <v>300</v>
      </c>
      <c r="H7" s="9">
        <v>0</v>
      </c>
    </row>
    <row r="8" spans="1:8" s="11" customFormat="1" ht="43.5" customHeight="1">
      <c r="A8" s="6">
        <v>2</v>
      </c>
      <c r="B8" s="7" t="s">
        <v>11</v>
      </c>
      <c r="C8" s="8">
        <f t="shared" si="0"/>
        <v>2000</v>
      </c>
      <c r="D8" s="9">
        <v>0</v>
      </c>
      <c r="E8" s="9">
        <v>2000</v>
      </c>
      <c r="F8" s="9">
        <v>0</v>
      </c>
      <c r="G8" s="9">
        <v>0</v>
      </c>
      <c r="H8" s="9">
        <v>0</v>
      </c>
    </row>
    <row r="9" spans="1:8" s="10" customFormat="1" ht="33" customHeight="1">
      <c r="A9" s="6">
        <v>3</v>
      </c>
      <c r="B9" s="7" t="s">
        <v>12</v>
      </c>
      <c r="C9" s="8">
        <f t="shared" si="0"/>
        <v>4000</v>
      </c>
      <c r="D9" s="9">
        <v>0</v>
      </c>
      <c r="E9" s="9">
        <v>2000</v>
      </c>
      <c r="F9" s="9">
        <v>450</v>
      </c>
      <c r="G9" s="9">
        <v>1200</v>
      </c>
      <c r="H9" s="9">
        <v>350</v>
      </c>
    </row>
    <row r="10" spans="1:8" s="10" customFormat="1" ht="28.5" customHeight="1">
      <c r="A10" s="2" t="s">
        <v>9</v>
      </c>
      <c r="B10" s="12" t="s">
        <v>10</v>
      </c>
      <c r="C10" s="8">
        <f t="shared" si="0"/>
        <v>7487</v>
      </c>
      <c r="D10" s="8">
        <f>SUM(D11:D13)</f>
        <v>1000</v>
      </c>
      <c r="E10" s="8">
        <f t="shared" ref="E10:H10" si="2">SUM(E11:E13)</f>
        <v>3200</v>
      </c>
      <c r="F10" s="8">
        <f t="shared" si="2"/>
        <v>1350</v>
      </c>
      <c r="G10" s="8">
        <f t="shared" si="2"/>
        <v>1500</v>
      </c>
      <c r="H10" s="8">
        <f t="shared" si="2"/>
        <v>437</v>
      </c>
    </row>
    <row r="11" spans="1:8" s="10" customFormat="1" ht="21.75" customHeight="1">
      <c r="A11" s="6">
        <v>1</v>
      </c>
      <c r="B11" s="7" t="s">
        <v>5</v>
      </c>
      <c r="C11" s="8">
        <f t="shared" si="0"/>
        <v>4500</v>
      </c>
      <c r="D11" s="9">
        <v>1000</v>
      </c>
      <c r="E11" s="9">
        <v>1500</v>
      </c>
      <c r="F11" s="9">
        <v>450</v>
      </c>
      <c r="G11" s="9">
        <v>1200</v>
      </c>
      <c r="H11" s="9">
        <v>350</v>
      </c>
    </row>
    <row r="12" spans="1:8" s="11" customFormat="1" ht="44.25" customHeight="1">
      <c r="A12" s="6">
        <v>2</v>
      </c>
      <c r="B12" s="7" t="s">
        <v>6</v>
      </c>
      <c r="C12" s="8">
        <f t="shared" si="0"/>
        <v>1150</v>
      </c>
      <c r="D12" s="9">
        <v>0</v>
      </c>
      <c r="E12" s="9">
        <v>700</v>
      </c>
      <c r="F12" s="9">
        <v>450</v>
      </c>
      <c r="G12" s="9">
        <v>0</v>
      </c>
      <c r="H12" s="9">
        <v>0</v>
      </c>
    </row>
    <row r="13" spans="1:8" s="10" customFormat="1" ht="26.25" customHeight="1">
      <c r="A13" s="6">
        <v>3</v>
      </c>
      <c r="B13" s="7" t="s">
        <v>7</v>
      </c>
      <c r="C13" s="8">
        <f t="shared" si="0"/>
        <v>1837</v>
      </c>
      <c r="D13" s="9">
        <v>0</v>
      </c>
      <c r="E13" s="9">
        <v>1000</v>
      </c>
      <c r="F13" s="9">
        <v>450</v>
      </c>
      <c r="G13" s="9">
        <v>300</v>
      </c>
      <c r="H13" s="9">
        <v>87</v>
      </c>
    </row>
    <row r="14" spans="1:8" s="10" customFormat="1" ht="24.75" customHeight="1">
      <c r="A14" s="2" t="s">
        <v>14</v>
      </c>
      <c r="B14" s="12" t="s">
        <v>15</v>
      </c>
      <c r="C14" s="8">
        <f t="shared" ref="C14:C34" si="3">SUM(D14:H14)</f>
        <v>15087</v>
      </c>
      <c r="D14" s="8">
        <f>SUM(D15:D18)</f>
        <v>4000</v>
      </c>
      <c r="E14" s="8">
        <f t="shared" ref="E14:H14" si="4">SUM(E15:E18)</f>
        <v>5500</v>
      </c>
      <c r="F14" s="8">
        <f t="shared" si="4"/>
        <v>900</v>
      </c>
      <c r="G14" s="8">
        <f t="shared" si="4"/>
        <v>3900</v>
      </c>
      <c r="H14" s="8">
        <f t="shared" si="4"/>
        <v>787</v>
      </c>
    </row>
    <row r="15" spans="1:8" s="10" customFormat="1" ht="34.5" customHeight="1">
      <c r="A15" s="6">
        <v>1</v>
      </c>
      <c r="B15" s="7" t="s">
        <v>13</v>
      </c>
      <c r="C15" s="8">
        <f t="shared" si="3"/>
        <v>5500</v>
      </c>
      <c r="D15" s="9">
        <v>2000</v>
      </c>
      <c r="E15" s="9">
        <v>1500</v>
      </c>
      <c r="F15" s="9">
        <v>450</v>
      </c>
      <c r="G15" s="9">
        <v>1200</v>
      </c>
      <c r="H15" s="9">
        <v>350</v>
      </c>
    </row>
    <row r="16" spans="1:8" s="11" customFormat="1" ht="26.25" customHeight="1">
      <c r="A16" s="6">
        <v>2</v>
      </c>
      <c r="B16" s="7" t="s">
        <v>8</v>
      </c>
      <c r="C16" s="8">
        <f t="shared" si="3"/>
        <v>387</v>
      </c>
      <c r="D16" s="9">
        <v>0</v>
      </c>
      <c r="E16" s="9">
        <v>0</v>
      </c>
      <c r="F16" s="9">
        <v>0</v>
      </c>
      <c r="G16" s="9">
        <v>300</v>
      </c>
      <c r="H16" s="9">
        <v>87</v>
      </c>
    </row>
    <row r="17" spans="1:8" s="11" customFormat="1" ht="39.75" customHeight="1">
      <c r="A17" s="6">
        <v>3</v>
      </c>
      <c r="B17" s="7" t="s">
        <v>16</v>
      </c>
      <c r="C17" s="8">
        <f t="shared" si="3"/>
        <v>3200</v>
      </c>
      <c r="D17" s="9">
        <v>0</v>
      </c>
      <c r="E17" s="9">
        <v>2000</v>
      </c>
      <c r="F17" s="9">
        <v>0</v>
      </c>
      <c r="G17" s="9">
        <v>1200</v>
      </c>
      <c r="H17" s="9">
        <v>0</v>
      </c>
    </row>
    <row r="18" spans="1:8" s="35" customFormat="1" ht="28.5" customHeight="1">
      <c r="A18" s="6">
        <v>4</v>
      </c>
      <c r="B18" s="7" t="s">
        <v>48</v>
      </c>
      <c r="C18" s="8">
        <f>SUM(D18:H18)</f>
        <v>6000</v>
      </c>
      <c r="D18" s="9">
        <v>2000</v>
      </c>
      <c r="E18" s="9">
        <v>2000</v>
      </c>
      <c r="F18" s="9">
        <v>450</v>
      </c>
      <c r="G18" s="9">
        <v>1200</v>
      </c>
      <c r="H18" s="9">
        <v>350</v>
      </c>
    </row>
    <row r="19" spans="1:8" s="10" customFormat="1" ht="19.5" customHeight="1">
      <c r="A19" s="2" t="s">
        <v>17</v>
      </c>
      <c r="B19" s="12" t="s">
        <v>18</v>
      </c>
      <c r="C19" s="8">
        <f>SUM(D19:H19)</f>
        <v>10000</v>
      </c>
      <c r="D19" s="8">
        <f>SUM(D20:D22)</f>
        <v>0</v>
      </c>
      <c r="E19" s="8">
        <f>SUM(E20:E22)</f>
        <v>4000</v>
      </c>
      <c r="F19" s="8">
        <f>SUM(F20:F22)</f>
        <v>1350</v>
      </c>
      <c r="G19" s="8">
        <f>SUM(G20:G22)</f>
        <v>3600</v>
      </c>
      <c r="H19" s="8">
        <f>SUM(H20:H22)</f>
        <v>1050</v>
      </c>
    </row>
    <row r="20" spans="1:8" s="10" customFormat="1" ht="25.5" customHeight="1">
      <c r="A20" s="6">
        <v>1</v>
      </c>
      <c r="B20" s="7" t="s">
        <v>19</v>
      </c>
      <c r="C20" s="8">
        <f t="shared" si="3"/>
        <v>2500</v>
      </c>
      <c r="D20" s="9">
        <v>0</v>
      </c>
      <c r="E20" s="9">
        <v>500</v>
      </c>
      <c r="F20" s="9">
        <v>450</v>
      </c>
      <c r="G20" s="9">
        <v>1200</v>
      </c>
      <c r="H20" s="9">
        <v>350</v>
      </c>
    </row>
    <row r="21" spans="1:8" s="10" customFormat="1" ht="30" customHeight="1">
      <c r="A21" s="6">
        <v>2</v>
      </c>
      <c r="B21" s="7" t="s">
        <v>20</v>
      </c>
      <c r="C21" s="8">
        <f t="shared" si="3"/>
        <v>4000</v>
      </c>
      <c r="D21" s="9">
        <v>0</v>
      </c>
      <c r="E21" s="9">
        <v>2000</v>
      </c>
      <c r="F21" s="9">
        <v>450</v>
      </c>
      <c r="G21" s="9">
        <v>1200</v>
      </c>
      <c r="H21" s="9">
        <v>350</v>
      </c>
    </row>
    <row r="22" spans="1:8" s="10" customFormat="1" ht="33.75" customHeight="1">
      <c r="A22" s="6">
        <v>3</v>
      </c>
      <c r="B22" s="7" t="s">
        <v>86</v>
      </c>
      <c r="C22" s="8">
        <f t="shared" si="3"/>
        <v>3500</v>
      </c>
      <c r="D22" s="9">
        <v>0</v>
      </c>
      <c r="E22" s="9">
        <v>1500</v>
      </c>
      <c r="F22" s="9">
        <v>450</v>
      </c>
      <c r="G22" s="9">
        <v>1200</v>
      </c>
      <c r="H22" s="9">
        <v>350</v>
      </c>
    </row>
    <row r="23" spans="1:8" s="10" customFormat="1" ht="21.75" customHeight="1">
      <c r="A23" s="2" t="s">
        <v>21</v>
      </c>
      <c r="B23" s="12" t="s">
        <v>22</v>
      </c>
      <c r="C23" s="8">
        <f t="shared" si="3"/>
        <v>5474</v>
      </c>
      <c r="D23" s="8">
        <f>SUM(D24:D26)</f>
        <v>2000</v>
      </c>
      <c r="E23" s="8">
        <f>SUM(E24:E26)</f>
        <v>1000</v>
      </c>
      <c r="F23" s="8">
        <f>SUM(F24:F26)</f>
        <v>450</v>
      </c>
      <c r="G23" s="8">
        <f>SUM(G24:G26)</f>
        <v>1500</v>
      </c>
      <c r="H23" s="8">
        <f>SUM(H24:H26)</f>
        <v>524</v>
      </c>
    </row>
    <row r="24" spans="1:8" s="11" customFormat="1" ht="25.5" customHeight="1">
      <c r="A24" s="6">
        <v>1</v>
      </c>
      <c r="B24" s="7" t="s">
        <v>23</v>
      </c>
      <c r="C24" s="8">
        <f t="shared" si="3"/>
        <v>4287</v>
      </c>
      <c r="D24" s="9">
        <v>2000</v>
      </c>
      <c r="E24" s="9">
        <v>1000</v>
      </c>
      <c r="F24" s="9">
        <v>0</v>
      </c>
      <c r="G24" s="9">
        <v>1200</v>
      </c>
      <c r="H24" s="9">
        <v>87</v>
      </c>
    </row>
    <row r="25" spans="1:8" s="10" customFormat="1" ht="24" customHeight="1">
      <c r="A25" s="6">
        <v>2</v>
      </c>
      <c r="B25" s="7" t="s">
        <v>24</v>
      </c>
      <c r="C25" s="8">
        <f t="shared" si="3"/>
        <v>1100</v>
      </c>
      <c r="D25" s="9">
        <v>0</v>
      </c>
      <c r="E25" s="9">
        <v>0</v>
      </c>
      <c r="F25" s="9">
        <v>450</v>
      </c>
      <c r="G25" s="9">
        <v>300</v>
      </c>
      <c r="H25" s="9">
        <v>350</v>
      </c>
    </row>
    <row r="26" spans="1:8" s="11" customFormat="1" ht="45" customHeight="1">
      <c r="A26" s="6">
        <v>3</v>
      </c>
      <c r="B26" s="7" t="s">
        <v>87</v>
      </c>
      <c r="C26" s="8">
        <f t="shared" si="3"/>
        <v>87</v>
      </c>
      <c r="D26" s="9">
        <v>0</v>
      </c>
      <c r="E26" s="9">
        <v>0</v>
      </c>
      <c r="F26" s="9">
        <v>0</v>
      </c>
      <c r="G26" s="9">
        <v>0</v>
      </c>
      <c r="H26" s="9">
        <v>87</v>
      </c>
    </row>
    <row r="27" spans="1:8" s="10" customFormat="1" ht="25.5" customHeight="1">
      <c r="A27" s="2" t="s">
        <v>25</v>
      </c>
      <c r="B27" s="12" t="s">
        <v>26</v>
      </c>
      <c r="C27" s="8">
        <f t="shared" si="3"/>
        <v>10967</v>
      </c>
      <c r="D27" s="8">
        <f>SUM(D28:D30)</f>
        <v>4500</v>
      </c>
      <c r="E27" s="8">
        <f>SUM(E28:E30)</f>
        <v>2380</v>
      </c>
      <c r="F27" s="8">
        <f>SUM(F28:F30)</f>
        <v>900</v>
      </c>
      <c r="G27" s="8">
        <f>SUM(G28:G30)</f>
        <v>2400</v>
      </c>
      <c r="H27" s="8">
        <f>SUM(H28:H30)</f>
        <v>787</v>
      </c>
    </row>
    <row r="28" spans="1:8" s="11" customFormat="1" ht="27.75" customHeight="1">
      <c r="A28" s="6">
        <v>1</v>
      </c>
      <c r="B28" s="7" t="s">
        <v>88</v>
      </c>
      <c r="C28" s="8">
        <f t="shared" si="3"/>
        <v>667</v>
      </c>
      <c r="D28" s="9">
        <v>0</v>
      </c>
      <c r="E28" s="9">
        <v>580</v>
      </c>
      <c r="F28" s="9">
        <v>0</v>
      </c>
      <c r="G28" s="9">
        <v>0</v>
      </c>
      <c r="H28" s="9">
        <v>87</v>
      </c>
    </row>
    <row r="29" spans="1:8" s="10" customFormat="1" ht="25.5" customHeight="1">
      <c r="A29" s="6">
        <v>2</v>
      </c>
      <c r="B29" s="7" t="s">
        <v>89</v>
      </c>
      <c r="C29" s="8">
        <f t="shared" si="3"/>
        <v>3500</v>
      </c>
      <c r="D29" s="9">
        <v>1500</v>
      </c>
      <c r="E29" s="9">
        <v>0</v>
      </c>
      <c r="F29" s="9">
        <v>450</v>
      </c>
      <c r="G29" s="9">
        <v>1200</v>
      </c>
      <c r="H29" s="9">
        <v>350</v>
      </c>
    </row>
    <row r="30" spans="1:8" s="10" customFormat="1" ht="35.25" customHeight="1">
      <c r="A30" s="6">
        <v>3</v>
      </c>
      <c r="B30" s="7" t="s">
        <v>27</v>
      </c>
      <c r="C30" s="8">
        <f t="shared" si="3"/>
        <v>6800</v>
      </c>
      <c r="D30" s="9">
        <v>3000</v>
      </c>
      <c r="E30" s="9">
        <v>1800</v>
      </c>
      <c r="F30" s="9">
        <v>450</v>
      </c>
      <c r="G30" s="9">
        <v>1200</v>
      </c>
      <c r="H30" s="9">
        <v>350</v>
      </c>
    </row>
    <row r="31" spans="1:8" s="10" customFormat="1" ht="24" customHeight="1">
      <c r="A31" s="2" t="s">
        <v>29</v>
      </c>
      <c r="B31" s="12" t="s">
        <v>30</v>
      </c>
      <c r="C31" s="8">
        <f t="shared" si="3"/>
        <v>13637</v>
      </c>
      <c r="D31" s="8">
        <f>SUM(D32:D34)</f>
        <v>3900</v>
      </c>
      <c r="E31" s="8">
        <f t="shared" ref="E31:H31" si="5">SUM(E32:E34)</f>
        <v>4000</v>
      </c>
      <c r="F31" s="8">
        <f t="shared" si="5"/>
        <v>1350</v>
      </c>
      <c r="G31" s="8">
        <f t="shared" si="5"/>
        <v>3600</v>
      </c>
      <c r="H31" s="8">
        <f t="shared" si="5"/>
        <v>787</v>
      </c>
    </row>
    <row r="32" spans="1:8" s="10" customFormat="1" ht="31.5" customHeight="1">
      <c r="A32" s="6">
        <v>1</v>
      </c>
      <c r="B32" s="7" t="s">
        <v>90</v>
      </c>
      <c r="C32" s="8">
        <f t="shared" si="3"/>
        <v>7000</v>
      </c>
      <c r="D32" s="9">
        <v>3000</v>
      </c>
      <c r="E32" s="9">
        <v>2000</v>
      </c>
      <c r="F32" s="9">
        <v>450</v>
      </c>
      <c r="G32" s="9">
        <v>1200</v>
      </c>
      <c r="H32" s="9">
        <v>350</v>
      </c>
    </row>
    <row r="33" spans="1:8" s="10" customFormat="1" ht="32.25" customHeight="1">
      <c r="A33" s="6">
        <v>2</v>
      </c>
      <c r="B33" s="7" t="s">
        <v>28</v>
      </c>
      <c r="C33" s="8">
        <f>SUM(D33:H33)</f>
        <v>3737</v>
      </c>
      <c r="D33" s="9">
        <v>0</v>
      </c>
      <c r="E33" s="9">
        <v>2000</v>
      </c>
      <c r="F33" s="9">
        <v>450</v>
      </c>
      <c r="G33" s="9">
        <v>1200</v>
      </c>
      <c r="H33" s="9">
        <v>87</v>
      </c>
    </row>
    <row r="34" spans="1:8" s="10" customFormat="1" ht="26.25" customHeight="1">
      <c r="A34" s="6">
        <v>3</v>
      </c>
      <c r="B34" s="7" t="s">
        <v>91</v>
      </c>
      <c r="C34" s="8">
        <f t="shared" si="3"/>
        <v>2900</v>
      </c>
      <c r="D34" s="9">
        <v>900</v>
      </c>
      <c r="E34" s="9">
        <v>0</v>
      </c>
      <c r="F34" s="9">
        <v>450</v>
      </c>
      <c r="G34" s="9">
        <v>1200</v>
      </c>
      <c r="H34" s="9">
        <v>350</v>
      </c>
    </row>
    <row r="35" spans="1:8" ht="24" customHeight="1">
      <c r="A35" s="5"/>
      <c r="B35" s="13" t="s">
        <v>31</v>
      </c>
      <c r="C35" s="14">
        <f t="shared" ref="C35:H35" si="6">C6+C10+C14+C19+C23+C27+C31</f>
        <v>70952</v>
      </c>
      <c r="D35" s="14">
        <f t="shared" si="6"/>
        <v>15400</v>
      </c>
      <c r="E35" s="14">
        <f t="shared" si="6"/>
        <v>26080</v>
      </c>
      <c r="F35" s="14">
        <f t="shared" si="6"/>
        <v>6750</v>
      </c>
      <c r="G35" s="14">
        <f t="shared" si="6"/>
        <v>18000</v>
      </c>
      <c r="H35" s="14">
        <f t="shared" si="6"/>
        <v>4722</v>
      </c>
    </row>
    <row r="36" spans="1:8" ht="7.5" customHeight="1"/>
    <row r="37" spans="1:8" ht="31.5" customHeight="1">
      <c r="B37" s="76"/>
      <c r="C37" s="76"/>
      <c r="D37" s="76"/>
      <c r="E37" s="76"/>
      <c r="F37" s="76"/>
      <c r="G37" s="76"/>
      <c r="H37" s="76"/>
    </row>
  </sheetData>
  <mergeCells count="12">
    <mergeCell ref="A1:H1"/>
    <mergeCell ref="H4:H5"/>
    <mergeCell ref="B37:H37"/>
    <mergeCell ref="A3:A5"/>
    <mergeCell ref="B3:B5"/>
    <mergeCell ref="C3:C5"/>
    <mergeCell ref="F4:F5"/>
    <mergeCell ref="G4:G5"/>
    <mergeCell ref="D3:H3"/>
    <mergeCell ref="D4:D5"/>
    <mergeCell ref="E4:E5"/>
    <mergeCell ref="G2:H2"/>
  </mergeCells>
  <pageMargins left="0.91" right="0.2" top="0.43" bottom="0.39" header="0.3" footer="0.3"/>
  <pageSetup paperSize="9" scale="8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pane ySplit="3" topLeftCell="A18" activePane="bottomLeft" state="frozen"/>
      <selection pane="bottomLeft" sqref="A1:G1"/>
    </sheetView>
  </sheetViews>
  <sheetFormatPr defaultRowHeight="15"/>
  <cols>
    <col min="1" max="1" width="7.140625" customWidth="1"/>
    <col min="2" max="2" width="54.28515625" customWidth="1"/>
    <col min="3" max="3" width="14.140625" customWidth="1"/>
    <col min="4" max="4" width="14" customWidth="1"/>
    <col min="5" max="5" width="15" customWidth="1"/>
    <col min="6" max="6" width="14.42578125" customWidth="1"/>
    <col min="7" max="7" width="23.7109375" customWidth="1"/>
  </cols>
  <sheetData>
    <row r="1" spans="1:7" ht="90.75" customHeight="1">
      <c r="A1" s="87" t="s">
        <v>103</v>
      </c>
      <c r="B1" s="88"/>
      <c r="C1" s="88"/>
      <c r="D1" s="88"/>
      <c r="E1" s="88"/>
      <c r="F1" s="88"/>
      <c r="G1" s="88"/>
    </row>
    <row r="2" spans="1:7" ht="17.25" customHeight="1">
      <c r="A2" s="41"/>
      <c r="B2" s="42"/>
      <c r="C2" s="42"/>
      <c r="D2" s="42"/>
      <c r="E2" s="42"/>
      <c r="F2" s="42"/>
      <c r="G2" s="43" t="s">
        <v>57</v>
      </c>
    </row>
    <row r="3" spans="1:7" s="46" customFormat="1" ht="74.25" customHeight="1">
      <c r="A3" s="44" t="s">
        <v>0</v>
      </c>
      <c r="B3" s="45" t="s">
        <v>32</v>
      </c>
      <c r="C3" s="45" t="s">
        <v>60</v>
      </c>
      <c r="D3" s="45" t="s">
        <v>80</v>
      </c>
      <c r="E3" s="45" t="s">
        <v>76</v>
      </c>
      <c r="F3" s="45" t="s">
        <v>79</v>
      </c>
      <c r="G3" s="44" t="s">
        <v>50</v>
      </c>
    </row>
    <row r="4" spans="1:7" s="49" customFormat="1" ht="23.25" customHeight="1">
      <c r="A4" s="44" t="s">
        <v>3</v>
      </c>
      <c r="B4" s="47" t="s">
        <v>56</v>
      </c>
      <c r="C4" s="48"/>
      <c r="D4" s="48"/>
      <c r="E4" s="48"/>
      <c r="F4" s="48"/>
      <c r="G4" s="48"/>
    </row>
    <row r="5" spans="1:7" s="49" customFormat="1" ht="21.75" customHeight="1">
      <c r="A5" s="44">
        <v>1</v>
      </c>
      <c r="B5" s="47" t="s">
        <v>51</v>
      </c>
      <c r="C5" s="50">
        <v>250</v>
      </c>
      <c r="D5" s="50">
        <v>250</v>
      </c>
      <c r="E5" s="50"/>
      <c r="F5" s="50">
        <f>SUM(F6:F7)</f>
        <v>5250</v>
      </c>
      <c r="G5" s="48"/>
    </row>
    <row r="6" spans="1:7" s="49" customFormat="1" ht="21" customHeight="1">
      <c r="A6" s="48" t="s">
        <v>52</v>
      </c>
      <c r="B6" s="51" t="s">
        <v>54</v>
      </c>
      <c r="C6" s="52">
        <v>100</v>
      </c>
      <c r="D6" s="52">
        <v>100</v>
      </c>
      <c r="E6" s="52"/>
      <c r="F6" s="52">
        <v>2100</v>
      </c>
      <c r="G6" s="48"/>
    </row>
    <row r="7" spans="1:7" s="49" customFormat="1" ht="20.25" customHeight="1">
      <c r="A7" s="48" t="s">
        <v>53</v>
      </c>
      <c r="B7" s="51" t="s">
        <v>55</v>
      </c>
      <c r="C7" s="52">
        <v>150</v>
      </c>
      <c r="D7" s="52">
        <v>150</v>
      </c>
      <c r="E7" s="52"/>
      <c r="F7" s="52">
        <v>3150</v>
      </c>
      <c r="G7" s="48"/>
    </row>
    <row r="8" spans="1:7" s="49" customFormat="1" ht="36" customHeight="1">
      <c r="A8" s="44">
        <v>2</v>
      </c>
      <c r="B8" s="47" t="s">
        <v>62</v>
      </c>
      <c r="C8" s="50">
        <v>250</v>
      </c>
      <c r="D8" s="50">
        <v>250</v>
      </c>
      <c r="E8" s="50"/>
      <c r="F8" s="50">
        <f>SUM(F9:F10)</f>
        <v>5250</v>
      </c>
      <c r="G8" s="48"/>
    </row>
    <row r="9" spans="1:7" s="49" customFormat="1" ht="54.75" customHeight="1">
      <c r="A9" s="48" t="s">
        <v>52</v>
      </c>
      <c r="B9" s="51" t="s">
        <v>63</v>
      </c>
      <c r="C9" s="52">
        <v>200</v>
      </c>
      <c r="D9" s="52">
        <v>200</v>
      </c>
      <c r="E9" s="52"/>
      <c r="F9" s="52">
        <v>4200</v>
      </c>
      <c r="G9" s="48"/>
    </row>
    <row r="10" spans="1:7" s="49" customFormat="1" ht="43.5" customHeight="1">
      <c r="A10" s="48" t="s">
        <v>53</v>
      </c>
      <c r="B10" s="51" t="s">
        <v>98</v>
      </c>
      <c r="C10" s="52">
        <v>50</v>
      </c>
      <c r="D10" s="52">
        <v>50</v>
      </c>
      <c r="E10" s="52"/>
      <c r="F10" s="52">
        <v>1050</v>
      </c>
      <c r="G10" s="48"/>
    </row>
    <row r="11" spans="1:7" s="54" customFormat="1" ht="36.75" customHeight="1">
      <c r="A11" s="44">
        <v>3</v>
      </c>
      <c r="B11" s="53" t="s">
        <v>58</v>
      </c>
      <c r="C11" s="50">
        <v>130</v>
      </c>
      <c r="D11" s="50">
        <v>190</v>
      </c>
      <c r="E11" s="50"/>
      <c r="F11" s="50">
        <f>SUM(F12:F13)</f>
        <v>3990</v>
      </c>
      <c r="G11" s="44"/>
    </row>
    <row r="12" spans="1:7" s="49" customFormat="1" ht="52.5" customHeight="1">
      <c r="A12" s="48" t="s">
        <v>52</v>
      </c>
      <c r="B12" s="51" t="s">
        <v>59</v>
      </c>
      <c r="C12" s="52">
        <v>30</v>
      </c>
      <c r="D12" s="52">
        <v>90</v>
      </c>
      <c r="E12" s="55"/>
      <c r="F12" s="52">
        <v>1890</v>
      </c>
      <c r="G12" s="56" t="s">
        <v>74</v>
      </c>
    </row>
    <row r="13" spans="1:7" s="49" customFormat="1" ht="41.25" customHeight="1">
      <c r="A13" s="48" t="s">
        <v>53</v>
      </c>
      <c r="B13" s="51" t="s">
        <v>73</v>
      </c>
      <c r="C13" s="52">
        <v>100</v>
      </c>
      <c r="D13" s="52">
        <v>100</v>
      </c>
      <c r="E13" s="52"/>
      <c r="F13" s="52">
        <v>2100</v>
      </c>
      <c r="G13" s="56"/>
    </row>
    <row r="14" spans="1:7" s="49" customFormat="1" ht="28.5" customHeight="1">
      <c r="A14" s="44">
        <v>4</v>
      </c>
      <c r="B14" s="47" t="s">
        <v>64</v>
      </c>
      <c r="C14" s="50">
        <v>60</v>
      </c>
      <c r="D14" s="50">
        <v>180</v>
      </c>
      <c r="E14" s="50"/>
      <c r="F14" s="50">
        <f>SUM(F15:F18)</f>
        <v>3780</v>
      </c>
      <c r="G14" s="44"/>
    </row>
    <row r="15" spans="1:7" s="49" customFormat="1" ht="66">
      <c r="A15" s="48" t="s">
        <v>65</v>
      </c>
      <c r="B15" s="51" t="s">
        <v>66</v>
      </c>
      <c r="C15" s="52">
        <v>30</v>
      </c>
      <c r="D15" s="52">
        <v>90</v>
      </c>
      <c r="E15" s="52"/>
      <c r="F15" s="52">
        <v>1890</v>
      </c>
      <c r="G15" s="56" t="s">
        <v>81</v>
      </c>
    </row>
    <row r="16" spans="1:7" s="49" customFormat="1" ht="36" customHeight="1">
      <c r="A16" s="48" t="s">
        <v>53</v>
      </c>
      <c r="B16" s="51" t="s">
        <v>67</v>
      </c>
      <c r="C16" s="52">
        <v>15</v>
      </c>
      <c r="D16" s="52">
        <v>15</v>
      </c>
      <c r="E16" s="52"/>
      <c r="F16" s="52">
        <v>315</v>
      </c>
      <c r="G16" s="48"/>
    </row>
    <row r="17" spans="1:7" s="54" customFormat="1" ht="66">
      <c r="A17" s="48" t="s">
        <v>68</v>
      </c>
      <c r="B17" s="51" t="s">
        <v>69</v>
      </c>
      <c r="C17" s="52">
        <v>5</v>
      </c>
      <c r="D17" s="52">
        <v>15</v>
      </c>
      <c r="E17" s="55"/>
      <c r="F17" s="52">
        <v>315</v>
      </c>
      <c r="G17" s="56" t="s">
        <v>82</v>
      </c>
    </row>
    <row r="18" spans="1:7" s="49" customFormat="1" ht="69.75" customHeight="1">
      <c r="A18" s="48" t="s">
        <v>70</v>
      </c>
      <c r="B18" s="51" t="s">
        <v>71</v>
      </c>
      <c r="C18" s="52">
        <v>10</v>
      </c>
      <c r="D18" s="52">
        <v>60</v>
      </c>
      <c r="E18" s="55"/>
      <c r="F18" s="52">
        <v>1260</v>
      </c>
      <c r="G18" s="56" t="s">
        <v>102</v>
      </c>
    </row>
    <row r="19" spans="1:7" s="49" customFormat="1" ht="26.25" customHeight="1">
      <c r="A19" s="44" t="s">
        <v>9</v>
      </c>
      <c r="B19" s="47" t="s">
        <v>72</v>
      </c>
      <c r="C19" s="52"/>
      <c r="D19" s="52"/>
      <c r="E19" s="50">
        <v>700</v>
      </c>
      <c r="F19" s="50">
        <f>SUM(F20:F23)</f>
        <v>2700</v>
      </c>
      <c r="G19" s="48"/>
    </row>
    <row r="20" spans="1:7" s="49" customFormat="1" ht="49.5">
      <c r="A20" s="48">
        <v>1</v>
      </c>
      <c r="B20" s="51" t="s">
        <v>75</v>
      </c>
      <c r="C20" s="52"/>
      <c r="D20" s="55"/>
      <c r="E20" s="52">
        <v>100</v>
      </c>
      <c r="F20" s="52">
        <v>700</v>
      </c>
      <c r="G20" s="56" t="s">
        <v>83</v>
      </c>
    </row>
    <row r="21" spans="1:7" s="49" customFormat="1" ht="49.5">
      <c r="A21" s="56">
        <v>2</v>
      </c>
      <c r="B21" s="51" t="s">
        <v>99</v>
      </c>
      <c r="C21" s="52"/>
      <c r="D21" s="55"/>
      <c r="E21" s="52">
        <v>100</v>
      </c>
      <c r="F21" s="52">
        <v>700</v>
      </c>
      <c r="G21" s="56" t="s">
        <v>83</v>
      </c>
    </row>
    <row r="22" spans="1:7" s="49" customFormat="1" ht="49.5">
      <c r="A22" s="56">
        <v>3</v>
      </c>
      <c r="B22" s="51" t="s">
        <v>77</v>
      </c>
      <c r="C22" s="52"/>
      <c r="D22" s="55"/>
      <c r="E22" s="52">
        <v>300</v>
      </c>
      <c r="F22" s="52">
        <v>300</v>
      </c>
      <c r="G22" s="56" t="s">
        <v>84</v>
      </c>
    </row>
    <row r="23" spans="1:7" s="49" customFormat="1" ht="71.25" customHeight="1">
      <c r="A23" s="56">
        <v>4</v>
      </c>
      <c r="B23" s="51" t="s">
        <v>78</v>
      </c>
      <c r="C23" s="52"/>
      <c r="D23" s="55"/>
      <c r="E23" s="52">
        <v>200</v>
      </c>
      <c r="F23" s="52">
        <v>1000</v>
      </c>
      <c r="G23" s="56" t="s">
        <v>96</v>
      </c>
    </row>
    <row r="24" spans="1:7" s="49" customFormat="1" ht="25.5" customHeight="1">
      <c r="A24" s="86" t="s">
        <v>100</v>
      </c>
      <c r="B24" s="86"/>
      <c r="C24" s="57">
        <f>SUM(C5+C11+C8+C14)</f>
        <v>690</v>
      </c>
      <c r="D24" s="57">
        <f>SUM(D5+D11+D8+D14)</f>
        <v>870</v>
      </c>
      <c r="E24" s="57">
        <v>700</v>
      </c>
      <c r="F24" s="57">
        <f>SUM(F5+F8+F11+F14+F19)</f>
        <v>20970</v>
      </c>
      <c r="G24" s="46"/>
    </row>
    <row r="25" spans="1:7" s="40" customFormat="1" ht="54" customHeight="1">
      <c r="A25" s="39"/>
      <c r="B25" s="39"/>
      <c r="C25"/>
      <c r="D25"/>
      <c r="E25"/>
      <c r="F25"/>
      <c r="G25"/>
    </row>
    <row r="26" spans="1:7" s="40" customFormat="1" ht="67.5" customHeight="1">
      <c r="A26" s="39"/>
      <c r="B26" s="39"/>
      <c r="C26"/>
      <c r="D26"/>
      <c r="E26"/>
      <c r="F26"/>
      <c r="G26"/>
    </row>
    <row r="27" spans="1:7" s="40" customFormat="1" ht="22.5" customHeight="1">
      <c r="A27"/>
      <c r="B27"/>
      <c r="C27"/>
      <c r="D27"/>
      <c r="E27"/>
      <c r="F27"/>
      <c r="G27"/>
    </row>
  </sheetData>
  <mergeCells count="2">
    <mergeCell ref="A24:B24"/>
    <mergeCell ref="A1:G1"/>
  </mergeCells>
  <pageMargins left="0" right="0" top="0.44" bottom="0.44" header="0.3" footer="0.21"/>
  <pageSetup paperSize="9" orientation="landscape" verticalDpi="192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Phu luc 2</vt:lpstr>
      <vt:lpstr>Phu luc 3a </vt:lpstr>
      <vt:lpstr>phụ lục 3b</vt:lpstr>
      <vt:lpstr>'Phu luc 2'!Print_Area</vt:lpstr>
      <vt:lpstr>'Phu luc 3a '!Print_Area</vt:lpstr>
      <vt:lpstr>'phụ lục 3b'!Print_Area</vt:lpstr>
      <vt:lpstr>'Phu luc 3a '!Print_Titles</vt:lpstr>
      <vt:lpstr>'phụ lục 3b'!Print_Titles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2018-12-27T03:21:36Z</cp:lastPrinted>
  <dcterms:created xsi:type="dcterms:W3CDTF">2018-11-23T02:12:05Z</dcterms:created>
  <dcterms:modified xsi:type="dcterms:W3CDTF">2018-12-27T09:00:37Z</dcterms:modified>
</cp:coreProperties>
</file>